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bc05739d185534/デスクトップ/"/>
    </mc:Choice>
  </mc:AlternateContent>
  <xr:revisionPtr revIDLastSave="7" documentId="8_{A5DB0108-B5C7-4444-A598-6E0AA0A74A60}" xr6:coauthVersionLast="47" xr6:coauthVersionMax="47" xr10:uidLastSave="{945CB6AD-01B6-445C-8C20-BFFDD01FD7C1}"/>
  <bookViews>
    <workbookView xWindow="-120" yWindow="-120" windowWidth="29040" windowHeight="15720" xr2:uid="{621B6A1F-5244-405F-B28E-FD58A6AE43F7}"/>
  </bookViews>
  <sheets>
    <sheet name="教育費速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J8" i="1"/>
  <c r="J7" i="1"/>
  <c r="D6" i="1"/>
  <c r="I8" i="1"/>
  <c r="I7" i="1"/>
  <c r="D8" i="1" s="1"/>
  <c r="I6" i="1"/>
  <c r="I5" i="1"/>
  <c r="I4" i="1"/>
  <c r="K4" i="1" s="1"/>
  <c r="I3" i="1"/>
  <c r="D5" i="1"/>
  <c r="D2" i="1"/>
  <c r="J4" i="1"/>
  <c r="D3" i="1" s="1"/>
  <c r="L4" i="1" l="1"/>
  <c r="L14" i="1" l="1"/>
  <c r="D15" i="1"/>
  <c r="L13" i="1"/>
  <c r="K12" i="1"/>
  <c r="D13" i="1"/>
  <c r="K11" i="1"/>
  <c r="K10" i="1"/>
  <c r="L9" i="1"/>
  <c r="K8" i="1"/>
  <c r="K7" i="1"/>
  <c r="L5" i="1"/>
  <c r="K5" i="1"/>
  <c r="K3" i="1"/>
  <c r="J3" i="1"/>
  <c r="L3" i="1" s="1"/>
  <c r="D17" i="1" l="1"/>
</calcChain>
</file>

<file path=xl/sharedStrings.xml><?xml version="1.0" encoding="utf-8"?>
<sst xmlns="http://schemas.openxmlformats.org/spreadsheetml/2006/main" count="44" uniqueCount="30">
  <si>
    <t>教育費速算表</t>
    <rPh sb="0" eb="3">
      <t>キョウイクヒ</t>
    </rPh>
    <rPh sb="3" eb="6">
      <t>ソクサンヒョウ</t>
    </rPh>
    <phoneticPr fontId="2"/>
  </si>
  <si>
    <t>各項目のトータル金額
（小6、中高3、大4年分）</t>
    <rPh sb="0" eb="3">
      <t>カクコウモク</t>
    </rPh>
    <rPh sb="8" eb="10">
      <t>キンガク</t>
    </rPh>
    <rPh sb="12" eb="13">
      <t>ショウ</t>
    </rPh>
    <rPh sb="15" eb="16">
      <t>チュウ</t>
    </rPh>
    <rPh sb="16" eb="17">
      <t>コウ</t>
    </rPh>
    <rPh sb="19" eb="20">
      <t>ダイ</t>
    </rPh>
    <rPh sb="21" eb="22">
      <t>ネン</t>
    </rPh>
    <rPh sb="22" eb="23">
      <t>ブン</t>
    </rPh>
    <phoneticPr fontId="2"/>
  </si>
  <si>
    <t>月額</t>
    <rPh sb="0" eb="2">
      <t>ゲツガク</t>
    </rPh>
    <phoneticPr fontId="2"/>
  </si>
  <si>
    <t>教育費</t>
    <rPh sb="0" eb="3">
      <t>キョウイクヒ</t>
    </rPh>
    <phoneticPr fontId="2"/>
  </si>
  <si>
    <t>塾など</t>
    <rPh sb="0" eb="1">
      <t>ジュク</t>
    </rPh>
    <phoneticPr fontId="2"/>
  </si>
  <si>
    <t>小学校習い事</t>
    <rPh sb="0" eb="3">
      <t>ショウガッコウ</t>
    </rPh>
    <rPh sb="3" eb="4">
      <t>ナラ</t>
    </rPh>
    <rPh sb="5" eb="6">
      <t>ゴト</t>
    </rPh>
    <phoneticPr fontId="2"/>
  </si>
  <si>
    <t>小学校</t>
    <rPh sb="0" eb="3">
      <t>ショウガッコウ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</si>
  <si>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</si>
  <si>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</si>
  <si>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中学校</t>
    <rPh sb="0" eb="3">
      <t>チュウガッコウ</t>
    </rPh>
    <phoneticPr fontId="2"/>
  </si>
  <si>
    <t>中学校塾</t>
    <rPh sb="0" eb="3">
      <t>チュウガッコウ</t>
    </rPh>
    <rPh sb="3" eb="4">
      <t>ジュク</t>
    </rPh>
    <phoneticPr fontId="2"/>
  </si>
  <si>
    <t>高校</t>
    <rPh sb="0" eb="2">
      <t>コウコウ</t>
    </rPh>
    <phoneticPr fontId="2"/>
  </si>
  <si>
    <t>塾</t>
    <rPh sb="0" eb="1">
      <t>ジュク</t>
    </rPh>
    <phoneticPr fontId="2"/>
  </si>
  <si>
    <t>大学</t>
    <rPh sb="0" eb="2">
      <t>ダイガク</t>
    </rPh>
    <phoneticPr fontId="2"/>
  </si>
  <si>
    <t>国立</t>
    <rPh sb="0" eb="2">
      <t>コクリツ</t>
    </rPh>
    <phoneticPr fontId="2"/>
  </si>
  <si>
    <t>私立(文系)</t>
    <rPh sb="0" eb="2">
      <t>シリツ</t>
    </rPh>
    <rPh sb="3" eb="5">
      <t>ブンケイ</t>
    </rPh>
    <phoneticPr fontId="2"/>
  </si>
  <si>
    <t>学科（文系、理系）</t>
    <rPh sb="0" eb="2">
      <t>ガッカ</t>
    </rPh>
    <rPh sb="3" eb="5">
      <t>ブンケイ</t>
    </rPh>
    <rPh sb="6" eb="8">
      <t>リケイ</t>
    </rPh>
    <phoneticPr fontId="2"/>
  </si>
  <si>
    <t>理系</t>
  </si>
  <si>
    <t>私立(理系)</t>
    <rPh sb="0" eb="2">
      <t>シリツ</t>
    </rPh>
    <rPh sb="3" eb="5">
      <t>リケイ</t>
    </rPh>
    <phoneticPr fontId="2"/>
  </si>
  <si>
    <t>下宿</t>
    <rPh sb="0" eb="2">
      <t>ゲシュク</t>
    </rPh>
    <phoneticPr fontId="2"/>
  </si>
  <si>
    <t>する</t>
    <phoneticPr fontId="2"/>
  </si>
  <si>
    <t>大学下宿</t>
    <rPh sb="0" eb="2">
      <t>ダイガク</t>
    </rPh>
    <rPh sb="2" eb="4">
      <t>ゲシュク</t>
    </rPh>
    <phoneticPr fontId="2"/>
  </si>
  <si>
    <t>しない</t>
    <phoneticPr fontId="2"/>
  </si>
  <si>
    <t>教育費合計</t>
    <rPh sb="0" eb="3">
      <t>キョウイクヒ</t>
    </rPh>
    <rPh sb="3" eb="5">
      <t>ゴウケイ</t>
    </rPh>
    <phoneticPr fontId="2"/>
  </si>
  <si>
    <t>公立</t>
  </si>
  <si>
    <t>行かない</t>
  </si>
  <si>
    <t>受験費用</t>
    <rPh sb="0" eb="4">
      <t>ジュケンヒヨウ</t>
    </rPh>
    <phoneticPr fontId="2"/>
  </si>
  <si>
    <t>大学受験費用</t>
    <rPh sb="0" eb="2">
      <t>ダイガク</t>
    </rPh>
    <rPh sb="2" eb="6">
      <t>ジュケンヒヨウ</t>
    </rPh>
    <phoneticPr fontId="2"/>
  </si>
  <si>
    <t>国立</t>
  </si>
  <si>
    <t>しない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</si>
</sst>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24"/>
      <color theme="0"/>
      <name val="UD デジタル 教科書体 N-B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 diagonalUp="1">
      <left/>
      <right style="thin">
        <color theme="4" tint="0.39997558519241921"/>
      </right>
      <top style="thin">
        <color theme="4" tint="0.39997558519241921"/>
      </top>
      <bottom/>
      <diagonal style="thin">
        <color theme="4" tint="0.39994506668294322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42" fontId="3" fillId="3" borderId="6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42" fontId="3" fillId="0" borderId="6" xfId="0" applyNumberFormat="1" applyFont="1" applyBorder="1">
      <alignment vertical="center"/>
    </xf>
    <xf numFmtId="0" fontId="3" fillId="0" borderId="3" xfId="0" applyFont="1" applyBorder="1">
      <alignment vertical="center"/>
    </xf>
    <xf numFmtId="42" fontId="3" fillId="4" borderId="3" xfId="0" applyNumberFormat="1" applyFont="1" applyFill="1" applyBorder="1">
      <alignment vertical="center"/>
    </xf>
    <xf numFmtId="42" fontId="3" fillId="0" borderId="3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42" fontId="3" fillId="3" borderId="12" xfId="0" applyNumberFormat="1" applyFont="1" applyFill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2" fontId="3" fillId="0" borderId="1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17</xdr:row>
      <xdr:rowOff>180975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85BDEE-4065-444B-B79B-59C689CCE7AD}"/>
            </a:ext>
          </a:extLst>
        </xdr:cNvPr>
        <xdr:cNvSpPr txBox="1"/>
      </xdr:nvSpPr>
      <xdr:spPr>
        <a:xfrm>
          <a:off x="4610100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47625</xdr:colOff>
      <xdr:row>17</xdr:row>
      <xdr:rowOff>57150</xdr:rowOff>
    </xdr:from>
    <xdr:to>
      <xdr:col>3</xdr:col>
      <xdr:colOff>1381125</xdr:colOff>
      <xdr:row>23</xdr:row>
      <xdr:rowOff>57150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C6EA41D-20EE-4A7F-8091-C601C5135A5F}"/>
            </a:ext>
          </a:extLst>
        </xdr:cNvPr>
        <xdr:cNvGrpSpPr/>
      </xdr:nvGrpSpPr>
      <xdr:grpSpPr>
        <a:xfrm>
          <a:off x="727982" y="5377543"/>
          <a:ext cx="3782786" cy="1469571"/>
          <a:chOff x="733425" y="5448300"/>
          <a:chExt cx="3790950" cy="142875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E0FB28-1BAB-7F73-BE09-8131E6C605D5}"/>
              </a:ext>
            </a:extLst>
          </xdr:cNvPr>
          <xdr:cNvSpPr txBox="1"/>
        </xdr:nvSpPr>
        <xdr:spPr>
          <a:xfrm>
            <a:off x="733425" y="5448300"/>
            <a:ext cx="3790950" cy="1428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【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使い方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】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　　　　</a:t>
            </a:r>
            <a:endParaRPr kumimoji="1" lang="en-US" altLang="ja-JP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色付きセル（　　　）のドロップダウンリストを選択するだけで、教育費の概算が計算されます。</a:t>
            </a:r>
            <a:endParaRPr kumimoji="1" lang="en-US" altLang="ja-JP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45A7ADF7-77A5-AD42-1537-DF72274FAAFC}"/>
              </a:ext>
            </a:extLst>
          </xdr:cNvPr>
          <xdr:cNvSpPr/>
        </xdr:nvSpPr>
        <xdr:spPr>
          <a:xfrm>
            <a:off x="2114549" y="5838826"/>
            <a:ext cx="485775" cy="209550"/>
          </a:xfrm>
          <a:prstGeom prst="rect">
            <a:avLst/>
          </a:prstGeom>
          <a:solidFill>
            <a:srgbClr val="FFCCCC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9525</xdr:colOff>
      <xdr:row>14</xdr:row>
      <xdr:rowOff>142874</xdr:rowOff>
    </xdr:from>
    <xdr:to>
      <xdr:col>11</xdr:col>
      <xdr:colOff>1104900</xdr:colOff>
      <xdr:row>22</xdr:row>
      <xdr:rowOff>114300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6912CAF-2AC0-4072-B7C9-A238B6CC068E}"/>
            </a:ext>
          </a:extLst>
        </xdr:cNvPr>
        <xdr:cNvGrpSpPr/>
      </xdr:nvGrpSpPr>
      <xdr:grpSpPr>
        <a:xfrm>
          <a:off x="6159954" y="4619624"/>
          <a:ext cx="7041696" cy="2039712"/>
          <a:chOff x="6248400" y="4686299"/>
          <a:chExt cx="6562725" cy="2009776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05B550E-2D07-8A9C-BDE3-77E80C44359D}"/>
              </a:ext>
            </a:extLst>
          </xdr:cNvPr>
          <xdr:cNvSpPr txBox="1"/>
        </xdr:nvSpPr>
        <xdr:spPr>
          <a:xfrm>
            <a:off x="6248400" y="4686299"/>
            <a:ext cx="6562725" cy="20097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【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使い方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】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　　　　</a:t>
            </a:r>
            <a:endParaRPr kumimoji="1" lang="en-US" altLang="ja-JP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色付きセル（　　　）の金額を変更するだけで、速算表に反映されます。</a:t>
            </a:r>
            <a:endParaRPr kumimoji="1" lang="en-US" altLang="ja-JP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（初期設定は文科省令和３年度教育費調査より）</a:t>
            </a:r>
            <a:endParaRPr kumimoji="1" lang="en-US" altLang="ja-JP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（下宿費用は「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10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万円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/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月」、しない場合は通学費「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2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万円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/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月」にて試算）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68969F19-F513-E9D3-6592-7E973AABB52B}"/>
              </a:ext>
            </a:extLst>
          </xdr:cNvPr>
          <xdr:cNvSpPr/>
        </xdr:nvSpPr>
        <xdr:spPr>
          <a:xfrm>
            <a:off x="7518458" y="5050011"/>
            <a:ext cx="485775" cy="209550"/>
          </a:xfrm>
          <a:prstGeom prst="rect">
            <a:avLst/>
          </a:prstGeom>
          <a:solidFill>
            <a:srgbClr val="FFCCCC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585602</xdr:colOff>
      <xdr:row>23</xdr:row>
      <xdr:rowOff>240476</xdr:rowOff>
    </xdr:from>
    <xdr:to>
      <xdr:col>12</xdr:col>
      <xdr:colOff>16255</xdr:colOff>
      <xdr:row>47</xdr:row>
      <xdr:rowOff>217714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D73B0A60-629C-5B14-0668-5EF9CD4211AB}"/>
            </a:ext>
          </a:extLst>
        </xdr:cNvPr>
        <xdr:cNvGrpSpPr/>
      </xdr:nvGrpSpPr>
      <xdr:grpSpPr>
        <a:xfrm>
          <a:off x="5157602" y="7030440"/>
          <a:ext cx="8071189" cy="5855524"/>
          <a:chOff x="5157602" y="7030440"/>
          <a:chExt cx="7880689" cy="5855524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7727ECCC-BC8C-46A6-96F1-6BFB146F04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157602" y="7030440"/>
            <a:ext cx="7880689" cy="5338081"/>
          </a:xfrm>
          <a:prstGeom prst="rect">
            <a:avLst/>
          </a:prstGeom>
        </xdr:spPr>
      </xdr:pic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E4472E10-7B01-460F-8524-65735FC73408}"/>
              </a:ext>
            </a:extLst>
          </xdr:cNvPr>
          <xdr:cNvSpPr txBox="1"/>
        </xdr:nvSpPr>
        <xdr:spPr>
          <a:xfrm>
            <a:off x="5672348" y="12518570"/>
            <a:ext cx="6851196" cy="3673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文部科学省　令和</a:t>
            </a:r>
            <a:r>
              <a:rPr kumimoji="1" lang="en-US" altLang="ja-JP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3</a:t>
            </a:r>
            <a:r>
              <a:rPr kumimoji="1" lang="ja-JP" altLang="en-US" sz="16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年度学習費調査より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5AA2-6D46-48BB-9043-4E893E171813}">
  <dimension ref="B1:L17"/>
  <sheetViews>
    <sheetView showGridLines="0" tabSelected="1" zoomScale="70" zoomScaleNormal="70" workbookViewId="0">
      <selection activeCell="E16" sqref="E16"/>
    </sheetView>
  </sheetViews>
  <sheetFormatPr defaultRowHeight="18.75" x14ac:dyDescent="0.4"/>
  <cols>
    <col min="1" max="1" width="9" style="1"/>
    <col min="2" max="2" width="22" style="1" bestFit="1" customWidth="1"/>
    <col min="3" max="3" width="10.25" style="1" customWidth="1"/>
    <col min="4" max="4" width="18.875" style="1" bestFit="1" customWidth="1"/>
    <col min="5" max="5" width="11.75" style="1" bestFit="1" customWidth="1"/>
    <col min="6" max="6" width="9" style="1"/>
    <col min="7" max="7" width="11.375" style="1" bestFit="1" customWidth="1"/>
    <col min="8" max="8" width="14.125" style="1" bestFit="1" customWidth="1"/>
    <col min="9" max="9" width="18.875" style="1" bestFit="1" customWidth="1"/>
    <col min="10" max="10" width="17.5" style="1" bestFit="1" customWidth="1"/>
    <col min="11" max="11" width="16.125" style="1" bestFit="1" customWidth="1"/>
    <col min="12" max="12" width="14.625" style="1" bestFit="1" customWidth="1"/>
    <col min="13" max="16384" width="9" style="1"/>
  </cols>
  <sheetData>
    <row r="1" spans="2:12" ht="45.75" customHeight="1" x14ac:dyDescent="0.4">
      <c r="B1" s="14" t="s">
        <v>0</v>
      </c>
      <c r="C1" s="14"/>
      <c r="D1" s="14"/>
      <c r="G1" s="15"/>
      <c r="H1" s="16"/>
      <c r="I1" s="19" t="s">
        <v>1</v>
      </c>
      <c r="J1" s="20"/>
      <c r="K1" s="20" t="s">
        <v>2</v>
      </c>
      <c r="L1" s="20"/>
    </row>
    <row r="2" spans="2:12" ht="24" customHeight="1" x14ac:dyDescent="0.4">
      <c r="B2" s="3" t="s">
        <v>6</v>
      </c>
      <c r="C2" s="13" t="s">
        <v>24</v>
      </c>
      <c r="D2" s="5">
        <f>+IF(C2="公立",I3,I4)</f>
        <v>600000</v>
      </c>
      <c r="G2" s="17"/>
      <c r="H2" s="18"/>
      <c r="I2" s="2" t="s">
        <v>3</v>
      </c>
      <c r="J2" s="2" t="s">
        <v>4</v>
      </c>
      <c r="K2" s="2" t="s">
        <v>3</v>
      </c>
      <c r="L2" s="2" t="s">
        <v>4</v>
      </c>
    </row>
    <row r="3" spans="2:12" ht="24" customHeight="1" x14ac:dyDescent="0.4">
      <c r="B3" s="6" t="s">
        <v>5</v>
      </c>
      <c r="C3" s="7" t="s">
        <v>25</v>
      </c>
      <c r="D3" s="8">
        <f>+IF(AND(C3="行く",C2="公立"),J3,IF(AND(C2="私立",C3="行く"),J4,0))</f>
        <v>0</v>
      </c>
      <c r="G3" s="9" t="s">
        <v>6</v>
      </c>
      <c r="H3" s="9" t="s">
        <v>7</v>
      </c>
      <c r="I3" s="10">
        <f>100000*6</f>
        <v>600000</v>
      </c>
      <c r="J3" s="10">
        <f>240000*6</f>
        <v>1440000</v>
      </c>
      <c r="K3" s="11">
        <f>ROUNDUP(+I3/6/12,-2)</f>
        <v>8400</v>
      </c>
      <c r="L3" s="11">
        <f>ROUNDUP(+J3/6/12,-2)</f>
        <v>20000</v>
      </c>
    </row>
    <row r="4" spans="2:12" ht="24" customHeight="1" x14ac:dyDescent="0.4">
      <c r="B4" s="3"/>
      <c r="C4" s="4"/>
      <c r="D4" s="5"/>
      <c r="G4" s="9"/>
      <c r="H4" s="9" t="s">
        <v>8</v>
      </c>
      <c r="I4" s="10">
        <f>1000000*6</f>
        <v>6000000</v>
      </c>
      <c r="J4" s="10">
        <f>650000*6</f>
        <v>3900000</v>
      </c>
      <c r="K4" s="11">
        <f>ROUNDUP(+I4/6/12,-2)</f>
        <v>83400</v>
      </c>
      <c r="L4" s="11">
        <f>ROUNDUP(+J4/6/12,-2)</f>
        <v>54200</v>
      </c>
    </row>
    <row r="5" spans="2:12" ht="24" customHeight="1" x14ac:dyDescent="0.4">
      <c r="B5" s="6" t="s">
        <v>9</v>
      </c>
      <c r="C5" s="7" t="s">
        <v>24</v>
      </c>
      <c r="D5" s="8">
        <f>+IF(C5="公立",I5,I6)</f>
        <v>510000</v>
      </c>
      <c r="G5" s="9" t="s">
        <v>9</v>
      </c>
      <c r="H5" s="9" t="s">
        <v>7</v>
      </c>
      <c r="I5" s="10">
        <f>170000*3</f>
        <v>510000</v>
      </c>
      <c r="J5" s="10">
        <v>1050000</v>
      </c>
      <c r="K5" s="11">
        <f>ROUNDUP(+I5/3/12,-2)</f>
        <v>14200</v>
      </c>
      <c r="L5" s="11">
        <f>ROUNDUP(+J5/3/12,-2)</f>
        <v>29200</v>
      </c>
    </row>
    <row r="6" spans="2:12" ht="24" customHeight="1" x14ac:dyDescent="0.4">
      <c r="B6" s="3" t="s">
        <v>10</v>
      </c>
      <c r="C6" s="13" t="s">
        <v>25</v>
      </c>
      <c r="D6" s="5">
        <f>+IF(C6="行く",J5,0)</f>
        <v>0</v>
      </c>
      <c r="G6" s="9"/>
      <c r="H6" s="9" t="s">
        <v>8</v>
      </c>
      <c r="I6" s="10">
        <f>1000000*3</f>
        <v>3000000</v>
      </c>
      <c r="J6" s="10">
        <v>1050000</v>
      </c>
      <c r="K6" s="11"/>
      <c r="L6" s="11"/>
    </row>
    <row r="7" spans="2:12" ht="24" customHeight="1" x14ac:dyDescent="0.4">
      <c r="B7" s="6"/>
      <c r="C7" s="12"/>
      <c r="D7" s="8"/>
      <c r="G7" s="9" t="s">
        <v>11</v>
      </c>
      <c r="H7" s="9" t="s">
        <v>7</v>
      </c>
      <c r="I7" s="10">
        <f>300000*3</f>
        <v>900000</v>
      </c>
      <c r="J7" s="10">
        <f>200000*3</f>
        <v>600000</v>
      </c>
      <c r="K7" s="11">
        <f>ROUNDUP(+I7/3/12,-2)</f>
        <v>25000</v>
      </c>
      <c r="L7" s="11"/>
    </row>
    <row r="8" spans="2:12" ht="24" customHeight="1" x14ac:dyDescent="0.4">
      <c r="B8" s="3" t="s">
        <v>11</v>
      </c>
      <c r="C8" s="13" t="s">
        <v>24</v>
      </c>
      <c r="D8" s="5">
        <f>+IF(C8="公立",I7,I8)</f>
        <v>900000</v>
      </c>
      <c r="G8" s="9"/>
      <c r="H8" s="9" t="s">
        <v>8</v>
      </c>
      <c r="I8" s="10">
        <f>750000*3</f>
        <v>2250000</v>
      </c>
      <c r="J8" s="10">
        <f>300000*3</f>
        <v>900000</v>
      </c>
      <c r="K8" s="11">
        <f>ROUNDUP(+I8/3/12,-2)</f>
        <v>62500</v>
      </c>
      <c r="L8" s="11"/>
    </row>
    <row r="9" spans="2:12" ht="24" customHeight="1" x14ac:dyDescent="0.4">
      <c r="B9" s="6" t="s">
        <v>12</v>
      </c>
      <c r="C9" s="7" t="s">
        <v>25</v>
      </c>
      <c r="D9" s="8">
        <f>+IF(AND(C9="行く",C8="公立"),J7,IF(AND(C8="私立",C9="行く"),J8,0))</f>
        <v>0</v>
      </c>
      <c r="G9" s="9" t="s">
        <v>26</v>
      </c>
      <c r="H9" s="9"/>
      <c r="I9" s="11"/>
      <c r="J9" s="10">
        <v>300000</v>
      </c>
      <c r="K9" s="11"/>
      <c r="L9" s="11">
        <f>ROUNDUP(+J9/3/12,-2)</f>
        <v>8400</v>
      </c>
    </row>
    <row r="10" spans="2:12" ht="24" customHeight="1" x14ac:dyDescent="0.4">
      <c r="B10" s="3" t="s">
        <v>27</v>
      </c>
      <c r="C10" s="4"/>
      <c r="D10" s="5">
        <f>+J9</f>
        <v>300000</v>
      </c>
      <c r="G10" s="9" t="s">
        <v>13</v>
      </c>
      <c r="H10" s="9" t="s">
        <v>14</v>
      </c>
      <c r="I10" s="10">
        <v>3200000</v>
      </c>
      <c r="J10" s="11"/>
      <c r="K10" s="11">
        <f>ROUNDUP(+I10/4/12,-2)</f>
        <v>66700</v>
      </c>
      <c r="L10" s="11"/>
    </row>
    <row r="11" spans="2:12" ht="24" customHeight="1" x14ac:dyDescent="0.4">
      <c r="B11" s="6"/>
      <c r="C11" s="12"/>
      <c r="D11" s="8"/>
      <c r="G11" s="9"/>
      <c r="H11" s="9" t="s">
        <v>15</v>
      </c>
      <c r="I11" s="10">
        <v>4400000</v>
      </c>
      <c r="J11" s="11"/>
      <c r="K11" s="11">
        <f t="shared" ref="K11:K12" si="0">ROUNDUP(+I11/4/12,-2)</f>
        <v>91700</v>
      </c>
      <c r="L11" s="11"/>
    </row>
    <row r="12" spans="2:12" ht="24" customHeight="1" x14ac:dyDescent="0.4">
      <c r="B12" s="3" t="s">
        <v>13</v>
      </c>
      <c r="C12" s="13" t="s">
        <v>28</v>
      </c>
      <c r="D12" s="22"/>
      <c r="G12" s="9"/>
      <c r="H12" s="9" t="s">
        <v>18</v>
      </c>
      <c r="I12" s="10">
        <v>6400000</v>
      </c>
      <c r="J12" s="11"/>
      <c r="K12" s="11">
        <f t="shared" si="0"/>
        <v>133400</v>
      </c>
      <c r="L12" s="11"/>
    </row>
    <row r="13" spans="2:12" ht="24" customHeight="1" x14ac:dyDescent="0.4">
      <c r="B13" s="6" t="s">
        <v>16</v>
      </c>
      <c r="C13" s="7" t="s">
        <v>17</v>
      </c>
      <c r="D13" s="8">
        <f>+IF(C12="国立",I10,IF(C13="文系",I11,I12))</f>
        <v>3200000</v>
      </c>
      <c r="G13" s="9" t="s">
        <v>19</v>
      </c>
      <c r="H13" s="9" t="s">
        <v>20</v>
      </c>
      <c r="I13" s="10">
        <v>4800000</v>
      </c>
      <c r="J13" s="11"/>
      <c r="K13" s="9"/>
      <c r="L13" s="11">
        <f>ROUNDUP(+I13/4/12,-2)</f>
        <v>100000</v>
      </c>
    </row>
    <row r="14" spans="2:12" ht="24" customHeight="1" x14ac:dyDescent="0.4">
      <c r="B14" s="3"/>
      <c r="C14" s="4"/>
      <c r="D14" s="5"/>
      <c r="G14" s="9"/>
      <c r="H14" s="9" t="s">
        <v>22</v>
      </c>
      <c r="I14" s="10">
        <v>960000</v>
      </c>
      <c r="J14" s="11"/>
      <c r="K14" s="9"/>
      <c r="L14" s="11">
        <f>ROUNDUP(+I14/4/12,-2)</f>
        <v>20000</v>
      </c>
    </row>
    <row r="15" spans="2:12" ht="24" customHeight="1" x14ac:dyDescent="0.4">
      <c r="B15" s="6" t="s">
        <v>21</v>
      </c>
      <c r="C15" s="7" t="s">
        <v>29</v>
      </c>
      <c r="D15" s="8">
        <f>+IF(C15="する",I13,I14)</f>
        <v>960000</v>
      </c>
    </row>
    <row r="16" spans="2:12" ht="24" customHeight="1" x14ac:dyDescent="0.4">
      <c r="B16" s="3"/>
      <c r="C16" s="21"/>
      <c r="D16" s="5"/>
    </row>
    <row r="17" spans="2:4" x14ac:dyDescent="0.4">
      <c r="B17" s="23" t="s">
        <v>23</v>
      </c>
      <c r="C17" s="24"/>
      <c r="D17" s="25">
        <f>SUM(D2:D16)</f>
        <v>6470000</v>
      </c>
    </row>
  </sheetData>
  <mergeCells count="4">
    <mergeCell ref="B1:D1"/>
    <mergeCell ref="G1:H2"/>
    <mergeCell ref="I1:J1"/>
    <mergeCell ref="K1:L1"/>
  </mergeCells>
  <phoneticPr fontId="2"/>
  <dataValidations count="5">
    <dataValidation type="list" allowBlank="1" showInputMessage="1" showErrorMessage="1" sqref="C3 C6 C9:C10" xr:uid="{F1144387-F57B-440D-A399-398BD718221D}">
      <formula1>"行く,行かない"</formula1>
    </dataValidation>
    <dataValidation type="list" allowBlank="1" showInputMessage="1" showErrorMessage="1" sqref="C15" xr:uid="{6872503E-B6BD-4BDE-9A73-E376A01CAD7B}">
      <formula1>"する,しない"</formula1>
    </dataValidation>
    <dataValidation type="list" allowBlank="1" showInputMessage="1" showErrorMessage="1" sqref="C13" xr:uid="{A4AC149E-3B73-4CD4-9F84-E8BCFE40FBAC}">
      <formula1>"文系,理系"</formula1>
    </dataValidation>
    <dataValidation type="list" allowBlank="1" showInputMessage="1" showErrorMessage="1" sqref="C12" xr:uid="{B36D2439-384A-486B-AE9D-B11FB8E7DE74}">
      <formula1>"国立,私立"</formula1>
    </dataValidation>
    <dataValidation type="list" allowBlank="1" showInputMessage="1" showErrorMessage="1" sqref="C8 C2 C5" xr:uid="{A716E54F-D8F7-43EB-A67C-E294804AD3A0}">
      <formula1>"公立,私立"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教育費速算表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2023-12-09T09:22:59Z</dcterms:created>
  <dcterms:modified xsi:type="dcterms:W3CDTF">2023-12-11T15:46:32Z</dcterms:modified>
</cp:coreProperties>
</file>